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ev,ch." sheetId="3" r:id="rId1"/>
  </sheets>
  <definedNames>
    <definedName name="_xlnm.Print_Titles" localSheetId="0">'ev,ch.'!$3:$5</definedName>
    <definedName name="_xlnm.Print_Area" localSheetId="0">'ev,ch.'!$A$1:$N$46</definedName>
  </definedNames>
  <calcPr calcId="124519"/>
</workbook>
</file>

<file path=xl/calcChain.xml><?xml version="1.0" encoding="utf-8"?>
<calcChain xmlns="http://schemas.openxmlformats.org/spreadsheetml/2006/main">
  <c r="N6" i="3"/>
  <c r="L28"/>
  <c r="N28" s="1"/>
  <c r="L27"/>
  <c r="N27" s="1"/>
  <c r="L26"/>
  <c r="N8"/>
  <c r="N9"/>
  <c r="N11"/>
  <c r="N15"/>
  <c r="N16"/>
  <c r="N18"/>
  <c r="N19"/>
  <c r="N20"/>
  <c r="N21"/>
  <c r="N22"/>
  <c r="N25"/>
  <c r="N26"/>
  <c r="N29"/>
  <c r="N30"/>
  <c r="N31"/>
  <c r="N33"/>
  <c r="N34"/>
  <c r="N36"/>
  <c r="N37"/>
  <c r="N38"/>
  <c r="N39"/>
  <c r="N40"/>
  <c r="N41"/>
  <c r="N42"/>
  <c r="I18"/>
  <c r="G39"/>
  <c r="G43"/>
  <c r="G35"/>
  <c r="G32"/>
  <c r="G24"/>
  <c r="G23" s="1"/>
  <c r="G17"/>
  <c r="G14"/>
  <c r="G10"/>
  <c r="G7"/>
  <c r="I35"/>
  <c r="I32"/>
  <c r="I24"/>
  <c r="I23" s="1"/>
  <c r="I17"/>
  <c r="I14"/>
  <c r="I10"/>
  <c r="I7"/>
  <c r="G13" l="1"/>
  <c r="G12" s="1"/>
  <c r="I13"/>
  <c r="I12" s="1"/>
  <c r="I6" s="1"/>
  <c r="G6" l="1"/>
  <c r="C44"/>
  <c r="E43" s="1"/>
  <c r="C43"/>
  <c r="C33"/>
  <c r="H32" l="1"/>
  <c r="H9"/>
  <c r="H35"/>
  <c r="H13"/>
  <c r="H10"/>
  <c r="H23"/>
  <c r="H7"/>
  <c r="H12"/>
  <c r="L35"/>
  <c r="N35" s="1"/>
  <c r="J35"/>
  <c r="J7"/>
  <c r="L7"/>
  <c r="N7" s="1"/>
  <c r="E28"/>
  <c r="E27"/>
  <c r="E26"/>
  <c r="E7"/>
  <c r="C42"/>
  <c r="C26"/>
  <c r="C28"/>
  <c r="C27"/>
  <c r="C18"/>
  <c r="C17" s="1"/>
  <c r="E35"/>
  <c r="C32"/>
  <c r="E32"/>
  <c r="L32"/>
  <c r="N32" s="1"/>
  <c r="J32"/>
  <c r="L24"/>
  <c r="L17"/>
  <c r="N17" s="1"/>
  <c r="J17"/>
  <c r="E17"/>
  <c r="L14"/>
  <c r="N14" s="1"/>
  <c r="J14"/>
  <c r="E14"/>
  <c r="C14"/>
  <c r="L10"/>
  <c r="N10" s="1"/>
  <c r="J10"/>
  <c r="E10"/>
  <c r="C10"/>
  <c r="C7"/>
  <c r="L23" l="1"/>
  <c r="N23" s="1"/>
  <c r="N24"/>
  <c r="H6"/>
  <c r="C24"/>
  <c r="C23" s="1"/>
  <c r="C35"/>
  <c r="E24"/>
  <c r="E23" s="1"/>
  <c r="C13"/>
  <c r="J24"/>
  <c r="L13"/>
  <c r="N13" s="1"/>
  <c r="J13"/>
  <c r="E13"/>
  <c r="J23" l="1"/>
  <c r="C12"/>
  <c r="C6" s="1"/>
  <c r="D35" s="1"/>
  <c r="L12"/>
  <c r="N12" s="1"/>
  <c r="E12"/>
  <c r="E6" s="1"/>
  <c r="J12" l="1"/>
  <c r="F23"/>
  <c r="F7"/>
  <c r="F32"/>
  <c r="F9"/>
  <c r="F10"/>
  <c r="F12"/>
  <c r="F13"/>
  <c r="F35"/>
  <c r="D13"/>
  <c r="D32"/>
  <c r="D23"/>
  <c r="D7"/>
  <c r="D10"/>
  <c r="D9"/>
  <c r="D12"/>
  <c r="L6"/>
  <c r="M12" l="1"/>
  <c r="J6"/>
  <c r="K13" s="1"/>
  <c r="F6"/>
  <c r="D6"/>
  <c r="M7"/>
  <c r="M32"/>
  <c r="M9"/>
  <c r="M23"/>
  <c r="M35"/>
  <c r="M13"/>
  <c r="K32" l="1"/>
  <c r="K12"/>
  <c r="K35"/>
  <c r="K23"/>
  <c r="K7"/>
  <c r="K9"/>
  <c r="M6"/>
  <c r="K6" l="1"/>
</calcChain>
</file>

<file path=xl/sharedStrings.xml><?xml version="1.0" encoding="utf-8"?>
<sst xmlns="http://schemas.openxmlformats.org/spreadsheetml/2006/main" count="98" uniqueCount="91">
  <si>
    <t>DENUMIREA INDICATORULUI</t>
  </si>
  <si>
    <t>Linie bugetară</t>
  </si>
  <si>
    <t>DEVIERI</t>
  </si>
  <si>
    <t>A</t>
  </si>
  <si>
    <t>II. Cheltuieli - total</t>
  </si>
  <si>
    <t>Servicii de stat cu destinație generală</t>
  </si>
  <si>
    <t>0111</t>
  </si>
  <si>
    <t>.</t>
  </si>
  <si>
    <t>Autorități legislative și executive</t>
  </si>
  <si>
    <t>0301/00005</t>
  </si>
  <si>
    <t>Alte servicii de stat cu destinație generală (F.R.)</t>
  </si>
  <si>
    <t>0169</t>
  </si>
  <si>
    <t>Servicii în domeniul economiei</t>
  </si>
  <si>
    <t>0411</t>
  </si>
  <si>
    <t>Servicii generale economice și comerciale</t>
  </si>
  <si>
    <t>5009/00023</t>
  </si>
  <si>
    <t>Gospodăria de locuințe și gospodăria serviciilor comunale</t>
  </si>
  <si>
    <t>0620/7502/70144</t>
  </si>
  <si>
    <t>Cultură, sport, tineret, culte și odihnă</t>
  </si>
  <si>
    <t>08</t>
  </si>
  <si>
    <t>08.081</t>
  </si>
  <si>
    <t>Servicii de sport și cultură fizică</t>
  </si>
  <si>
    <t>0812/8602/00230</t>
  </si>
  <si>
    <t>Servicii pentru tineret</t>
  </si>
  <si>
    <t>0813/8603/00239</t>
  </si>
  <si>
    <t>Servicii în domeniul culturii, inclusiv:</t>
  </si>
  <si>
    <t>08.082</t>
  </si>
  <si>
    <t>Activitatea caselor de cultură</t>
  </si>
  <si>
    <t>0820/8502/00234</t>
  </si>
  <si>
    <t>Servicii de bibliotecă</t>
  </si>
  <si>
    <t>0820/8502/00231</t>
  </si>
  <si>
    <t>Servicii în domeniul culturii</t>
  </si>
  <si>
    <t>0820/8502/00436</t>
  </si>
  <si>
    <t>Proiectul  finanțat din surse externe ”Dincolo de granițe, muzică și  identitate între tineretul european”</t>
  </si>
  <si>
    <t>0820/8502/70142</t>
  </si>
  <si>
    <t>Servicii de sănătate publică</t>
  </si>
  <si>
    <t>0740/8018/00180</t>
  </si>
  <si>
    <t>Învățământ</t>
  </si>
  <si>
    <t>09</t>
  </si>
  <si>
    <t>Educație timpurie</t>
  </si>
  <si>
    <t>0911/8802/00199</t>
  </si>
  <si>
    <t>GrGrădinița -creșă, nr.2 ”Țărăncuța” 07551</t>
  </si>
  <si>
    <t>0911/8802/00200</t>
  </si>
  <si>
    <t>GrGrădinița -creșă, nr.201 ”Mărțișor” 07552</t>
  </si>
  <si>
    <t>0911/8802/00201</t>
  </si>
  <si>
    <t>GrGrădinița -creșă, nr.3 ”Mărțișor” 07553</t>
  </si>
  <si>
    <t>0911/8802/00202</t>
  </si>
  <si>
    <t>Servicii afiliate învățământului (contabilitatea centralizată)</t>
  </si>
  <si>
    <t>0960/8813/00060</t>
  </si>
  <si>
    <t>Rep.cap. aLiceului Teoretic Durlești</t>
  </si>
  <si>
    <t>0921/8804/00201</t>
  </si>
  <si>
    <t>Construcția stadionului minifotbal ,adiacent  gimnaziului ”Durlești”</t>
  </si>
  <si>
    <t>0911/8802/00203</t>
  </si>
  <si>
    <t>Protecție socială</t>
  </si>
  <si>
    <t>10</t>
  </si>
  <si>
    <t>Protecție în caz de incapacitate de muncă</t>
  </si>
  <si>
    <t>1012/9010/00326</t>
  </si>
  <si>
    <t>Ajutoare bănești cu caracter special</t>
  </si>
  <si>
    <t>1070/9012/00322</t>
  </si>
  <si>
    <t>Sold de mijloace bănești la începutul perioadei</t>
  </si>
  <si>
    <t>Sold de mijloace bănești la sfîrșitul perioadei</t>
  </si>
  <si>
    <t>93</t>
  </si>
  <si>
    <t xml:space="preserve">Elaborat, </t>
  </si>
  <si>
    <t>Contabil-şef                                                      Larisa Vitiuc</t>
  </si>
  <si>
    <t>Cheltuieli de ordin  social</t>
  </si>
  <si>
    <t>GrGrădinița -creșă, nr.200</t>
  </si>
  <si>
    <t>Reparația liceului Hyperion din Fondul de Eficiență în Energetică</t>
  </si>
  <si>
    <t xml:space="preserve">Ponderea în totalul cheltuielilor (%)   </t>
  </si>
  <si>
    <t>Realizări  anul 2015</t>
  </si>
  <si>
    <t>Realizări  anul 2016</t>
  </si>
  <si>
    <t>Cheltuieli de ordin economic</t>
  </si>
  <si>
    <t>0451/6402/00154</t>
  </si>
  <si>
    <t>Reparația  străzilor inclusiv și din  din Fondul rutier</t>
  </si>
  <si>
    <t>Constr.rețelelor de apeduct și canalizare incl și din Protecția Mediului</t>
  </si>
  <si>
    <t>Iluminat stradal</t>
  </si>
  <si>
    <t>0630/7503/00319</t>
  </si>
  <si>
    <t>0640/7505/00319</t>
  </si>
  <si>
    <t>Servicii cultură, sport, măsuri pentru tineret, incl.</t>
  </si>
  <si>
    <t>Suma alocaţiilor    executat(scontat) (mii lei)</t>
  </si>
  <si>
    <t>Evoluția cheltuielilor  bugetului orașului Durlești  pe anii 2015-2019</t>
  </si>
  <si>
    <t>Realizări  anul 2017</t>
  </si>
  <si>
    <t>Anul 2018</t>
  </si>
  <si>
    <t>Proiect pentru anul 2019</t>
  </si>
  <si>
    <t xml:space="preserve"> anul 2019                 către  anul 2018</t>
  </si>
  <si>
    <t>0620/7502/00333</t>
  </si>
  <si>
    <t>Aprovizionare cu apă</t>
  </si>
  <si>
    <t>Proiectul  finanțat din surse externe ”Eco-Orașe-o viziune Transfrontalieră ”(inclusiv contribuție locală)</t>
  </si>
  <si>
    <t>aprobat alocații</t>
  </si>
  <si>
    <t>Suma alocaţiilor   valorificate                   (mii lei)</t>
  </si>
  <si>
    <t>Suma alocaţiilor -propuneri            (mii lei)</t>
  </si>
  <si>
    <t xml:space="preserve">inclusiv pe grupe principale de cheltuieli, și proiect pe anul 2019,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</si>
</sst>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0.0%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6"/>
      <color rgb="FF7030A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Alignment="1">
      <alignment horizontal="left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 indent="2"/>
    </xf>
    <xf numFmtId="49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9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3" fontId="8" fillId="3" borderId="1" xfId="0" applyNumberFormat="1" applyFont="1" applyFill="1" applyBorder="1"/>
    <xf numFmtId="43" fontId="10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topLeftCell="A22" zoomScaleSheetLayoutView="100" workbookViewId="0">
      <selection activeCell="L44" sqref="L44"/>
    </sheetView>
  </sheetViews>
  <sheetFormatPr defaultRowHeight="15.75"/>
  <cols>
    <col min="1" max="1" width="41.7109375" style="1" customWidth="1"/>
    <col min="2" max="2" width="15.140625" style="1" customWidth="1"/>
    <col min="3" max="3" width="14.85546875" style="1" customWidth="1"/>
    <col min="4" max="4" width="10.28515625" style="1" customWidth="1"/>
    <col min="5" max="5" width="14.7109375" style="1" customWidth="1"/>
    <col min="6" max="6" width="9.7109375" style="1" customWidth="1"/>
    <col min="7" max="7" width="14.28515625" style="1" customWidth="1"/>
    <col min="8" max="8" width="9.7109375" style="1" customWidth="1"/>
    <col min="9" max="9" width="14.85546875" style="1" customWidth="1"/>
    <col min="10" max="10" width="14.7109375" style="1" customWidth="1"/>
    <col min="11" max="11" width="10.140625" style="1" customWidth="1"/>
    <col min="12" max="12" width="14.42578125" style="1" customWidth="1"/>
    <col min="13" max="13" width="10.7109375" style="1" customWidth="1"/>
    <col min="14" max="14" width="12.85546875" style="1" customWidth="1"/>
    <col min="15" max="16" width="9.140625" style="1"/>
    <col min="17" max="17" width="13.28515625" style="1" customWidth="1"/>
    <col min="18" max="16384" width="9.140625" style="1"/>
  </cols>
  <sheetData>
    <row r="1" spans="1:16" ht="20.25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2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ht="15.75" customHeight="1">
      <c r="A3" s="50" t="s">
        <v>0</v>
      </c>
      <c r="B3" s="50" t="s">
        <v>1</v>
      </c>
      <c r="C3" s="51" t="s">
        <v>68</v>
      </c>
      <c r="D3" s="52"/>
      <c r="E3" s="51" t="s">
        <v>69</v>
      </c>
      <c r="F3" s="52"/>
      <c r="G3" s="51" t="s">
        <v>80</v>
      </c>
      <c r="H3" s="52"/>
      <c r="I3" s="51" t="s">
        <v>81</v>
      </c>
      <c r="J3" s="53"/>
      <c r="K3" s="52"/>
      <c r="L3" s="51" t="s">
        <v>82</v>
      </c>
      <c r="M3" s="52"/>
      <c r="N3" s="42" t="s">
        <v>2</v>
      </c>
    </row>
    <row r="4" spans="1:16" ht="52.5" customHeight="1">
      <c r="A4" s="50"/>
      <c r="B4" s="50"/>
      <c r="C4" s="43" t="s">
        <v>88</v>
      </c>
      <c r="D4" s="43" t="s">
        <v>67</v>
      </c>
      <c r="E4" s="43" t="s">
        <v>88</v>
      </c>
      <c r="F4" s="43" t="s">
        <v>67</v>
      </c>
      <c r="G4" s="43" t="s">
        <v>88</v>
      </c>
      <c r="H4" s="43" t="s">
        <v>67</v>
      </c>
      <c r="I4" s="43" t="s">
        <v>87</v>
      </c>
      <c r="J4" s="43" t="s">
        <v>78</v>
      </c>
      <c r="K4" s="43" t="s">
        <v>67</v>
      </c>
      <c r="L4" s="43" t="s">
        <v>89</v>
      </c>
      <c r="M4" s="43" t="s">
        <v>67</v>
      </c>
      <c r="N4" s="46" t="s">
        <v>83</v>
      </c>
    </row>
    <row r="5" spans="1:16">
      <c r="A5" s="34" t="s">
        <v>3</v>
      </c>
      <c r="B5" s="34">
        <v>1</v>
      </c>
      <c r="C5" s="35">
        <v>4</v>
      </c>
      <c r="D5" s="35"/>
      <c r="E5" s="35">
        <v>5</v>
      </c>
      <c r="F5" s="36"/>
      <c r="G5" s="35">
        <v>5</v>
      </c>
      <c r="H5" s="36"/>
      <c r="I5" s="36"/>
      <c r="J5" s="34"/>
      <c r="K5" s="36"/>
      <c r="L5" s="34"/>
      <c r="M5" s="34">
        <v>6</v>
      </c>
      <c r="N5" s="34">
        <v>9</v>
      </c>
    </row>
    <row r="6" spans="1:16" ht="19.5">
      <c r="A6" s="37" t="s">
        <v>4</v>
      </c>
      <c r="B6" s="38"/>
      <c r="C6" s="39">
        <f>C7+C10+C12+C35</f>
        <v>47415.399999999994</v>
      </c>
      <c r="D6" s="39">
        <f>D7+D12+D35</f>
        <v>1.0445003100258565</v>
      </c>
      <c r="E6" s="39">
        <f>E7+E10+E12+E35</f>
        <v>48116.6</v>
      </c>
      <c r="F6" s="39">
        <f>F7+F12+F35</f>
        <v>1.0049296916240964</v>
      </c>
      <c r="G6" s="39">
        <f>G7+G10+G12+G35</f>
        <v>36591.9</v>
      </c>
      <c r="H6" s="39">
        <f>H7+H12+H35</f>
        <v>1.0067747233677398</v>
      </c>
      <c r="I6" s="39">
        <f>I7+I10+I12+I35</f>
        <v>34782.9</v>
      </c>
      <c r="J6" s="39">
        <f>J7+J10+J12+J35</f>
        <v>71320.800000000003</v>
      </c>
      <c r="K6" s="39">
        <f>K7+K12+K35</f>
        <v>1.001261903960696</v>
      </c>
      <c r="L6" s="39">
        <f>L7+L10+L12+L35</f>
        <v>36246.600000000006</v>
      </c>
      <c r="M6" s="39">
        <f>M7+M12+M35</f>
        <v>1.0013794397267604</v>
      </c>
      <c r="N6" s="44">
        <f>L6-I6</f>
        <v>1463.7000000000044</v>
      </c>
    </row>
    <row r="7" spans="1:16" ht="16.5" customHeight="1">
      <c r="A7" s="2" t="s">
        <v>5</v>
      </c>
      <c r="B7" s="3" t="s">
        <v>6</v>
      </c>
      <c r="C7" s="4">
        <f t="shared" ref="C7" si="0">C8+C9</f>
        <v>2153.9</v>
      </c>
      <c r="D7" s="16">
        <f>C7/C6</f>
        <v>4.5426169556726306E-2</v>
      </c>
      <c r="E7" s="4">
        <f t="shared" ref="E7:G7" si="1">E8+E9</f>
        <v>3096.5</v>
      </c>
      <c r="F7" s="16">
        <f>E7/E6</f>
        <v>6.4354089856723043E-2</v>
      </c>
      <c r="G7" s="4">
        <f t="shared" si="1"/>
        <v>3383.3</v>
      </c>
      <c r="H7" s="16">
        <f>G7/G6</f>
        <v>9.2460353247576649E-2</v>
      </c>
      <c r="I7" s="4">
        <f t="shared" ref="I7" si="2">I8+I9</f>
        <v>3460</v>
      </c>
      <c r="J7" s="4">
        <f t="shared" ref="J7:L7" si="3">J8+J9</f>
        <v>3460</v>
      </c>
      <c r="K7" s="16">
        <f>J7/J6</f>
        <v>4.8513196711197852E-2</v>
      </c>
      <c r="L7" s="4">
        <f t="shared" si="3"/>
        <v>3840.4</v>
      </c>
      <c r="M7" s="16">
        <f>L7/L6</f>
        <v>0.10595200653302653</v>
      </c>
      <c r="N7" s="11">
        <f t="shared" ref="N7:N42" si="4">L7-I7</f>
        <v>380.40000000000009</v>
      </c>
      <c r="P7" s="1" t="s">
        <v>7</v>
      </c>
    </row>
    <row r="8" spans="1:16" s="5" customFormat="1" ht="16.5" customHeight="1">
      <c r="A8" s="18" t="s">
        <v>8</v>
      </c>
      <c r="B8" s="19" t="s">
        <v>9</v>
      </c>
      <c r="C8" s="20">
        <v>1984</v>
      </c>
      <c r="D8" s="20"/>
      <c r="E8" s="20">
        <v>2910.4</v>
      </c>
      <c r="F8" s="20"/>
      <c r="G8" s="20">
        <v>3111.8</v>
      </c>
      <c r="H8" s="20"/>
      <c r="I8" s="20">
        <v>3100</v>
      </c>
      <c r="J8" s="20">
        <v>3100</v>
      </c>
      <c r="K8" s="20"/>
      <c r="L8" s="20">
        <v>3290.4</v>
      </c>
      <c r="M8" s="20"/>
      <c r="N8" s="11">
        <f t="shared" si="4"/>
        <v>190.40000000000009</v>
      </c>
    </row>
    <row r="9" spans="1:16" ht="16.5" customHeight="1">
      <c r="A9" s="6" t="s">
        <v>10</v>
      </c>
      <c r="B9" s="21" t="s">
        <v>11</v>
      </c>
      <c r="C9" s="10">
        <v>169.9</v>
      </c>
      <c r="D9" s="17">
        <f>C9/C6</f>
        <v>3.5832240158260825E-3</v>
      </c>
      <c r="E9" s="10">
        <v>186.1</v>
      </c>
      <c r="F9" s="17">
        <f>E9/E6</f>
        <v>3.8676880743859707E-3</v>
      </c>
      <c r="G9" s="10">
        <v>271.5</v>
      </c>
      <c r="H9" s="17">
        <f>G9/G6</f>
        <v>7.4196748460724909E-3</v>
      </c>
      <c r="I9" s="10">
        <v>360</v>
      </c>
      <c r="J9" s="10">
        <v>360</v>
      </c>
      <c r="K9" s="17">
        <f>J9/J6</f>
        <v>5.0476158427835913E-3</v>
      </c>
      <c r="L9" s="10">
        <v>550</v>
      </c>
      <c r="M9" s="17">
        <f>L9/L6</f>
        <v>1.5173836994366365E-2</v>
      </c>
      <c r="N9" s="11">
        <f t="shared" si="4"/>
        <v>190</v>
      </c>
    </row>
    <row r="10" spans="1:16" ht="16.5" customHeight="1">
      <c r="A10" s="6" t="s">
        <v>12</v>
      </c>
      <c r="B10" s="7" t="s">
        <v>13</v>
      </c>
      <c r="C10" s="8">
        <f t="shared" ref="C10:L10" si="5">C11</f>
        <v>-2110</v>
      </c>
      <c r="D10" s="8">
        <f>C10/C6</f>
        <v>-4.4500310025856582E-2</v>
      </c>
      <c r="E10" s="8">
        <f t="shared" si="5"/>
        <v>-237.2</v>
      </c>
      <c r="F10" s="8">
        <f>E10/E6</f>
        <v>-4.9296916240964654E-3</v>
      </c>
      <c r="G10" s="8">
        <f t="shared" si="5"/>
        <v>-247.9</v>
      </c>
      <c r="H10" s="8">
        <f>G10/G6</f>
        <v>-6.7747233677398549E-3</v>
      </c>
      <c r="I10" s="8">
        <f t="shared" si="5"/>
        <v>0</v>
      </c>
      <c r="J10" s="8">
        <f t="shared" si="5"/>
        <v>-90</v>
      </c>
      <c r="K10" s="8"/>
      <c r="L10" s="8">
        <f t="shared" si="5"/>
        <v>-50</v>
      </c>
      <c r="M10" s="8"/>
      <c r="N10" s="11">
        <f t="shared" si="4"/>
        <v>-50</v>
      </c>
    </row>
    <row r="11" spans="1:16" ht="18" customHeight="1">
      <c r="A11" s="18" t="s">
        <v>14</v>
      </c>
      <c r="B11" s="22" t="s">
        <v>15</v>
      </c>
      <c r="C11" s="12">
        <v>-2110</v>
      </c>
      <c r="D11" s="12"/>
      <c r="E11" s="12">
        <v>-237.2</v>
      </c>
      <c r="F11" s="12"/>
      <c r="G11" s="12">
        <v>-247.9</v>
      </c>
      <c r="H11" s="12"/>
      <c r="I11" s="12"/>
      <c r="J11" s="12">
        <v>-90</v>
      </c>
      <c r="K11" s="12"/>
      <c r="L11" s="12">
        <v>-50</v>
      </c>
      <c r="M11" s="12"/>
      <c r="N11" s="11">
        <f t="shared" si="4"/>
        <v>-50</v>
      </c>
    </row>
    <row r="12" spans="1:16" ht="24.75" customHeight="1">
      <c r="A12" s="30" t="s">
        <v>64</v>
      </c>
      <c r="B12" s="31"/>
      <c r="C12" s="9">
        <f>C13+C21+C22+C23+C30+C31+C32</f>
        <v>14098.7</v>
      </c>
      <c r="D12" s="16">
        <f>C12/C6</f>
        <v>0.29734432273058969</v>
      </c>
      <c r="E12" s="9">
        <f>E13+E21+E22+E23+E30+E31+E32</f>
        <v>15562.3</v>
      </c>
      <c r="F12" s="16">
        <f>E12/E6</f>
        <v>0.32342892058042338</v>
      </c>
      <c r="G12" s="9">
        <f>G13+G21+G22+G23+G30+G31+G32</f>
        <v>17170.599999999999</v>
      </c>
      <c r="H12" s="16">
        <f>G12/G6</f>
        <v>0.46924592601094772</v>
      </c>
      <c r="I12" s="9">
        <f>I13+I21+I22+I23+I30+I31+I32</f>
        <v>18195.500000000004</v>
      </c>
      <c r="J12" s="9">
        <f>J13+J21+J22+J23+J30+J31+J32</f>
        <v>21260.800000000003</v>
      </c>
      <c r="K12" s="16">
        <f>J12/J6</f>
        <v>0.29810097475070391</v>
      </c>
      <c r="L12" s="9">
        <f>L13+L21+L22+L23+L30+L31+L32</f>
        <v>19611.8</v>
      </c>
      <c r="M12" s="16">
        <f>L12/L6</f>
        <v>0.54106592066566228</v>
      </c>
      <c r="N12" s="11">
        <f t="shared" si="4"/>
        <v>1416.2999999999956</v>
      </c>
    </row>
    <row r="13" spans="1:16" ht="18.75" customHeight="1">
      <c r="A13" s="6" t="s">
        <v>18</v>
      </c>
      <c r="B13" s="21" t="s">
        <v>19</v>
      </c>
      <c r="C13" s="13">
        <f t="shared" ref="C13:L13" si="6">C14+C17</f>
        <v>464.1</v>
      </c>
      <c r="D13" s="17">
        <f>C13/C6</f>
        <v>9.7879591862559436E-3</v>
      </c>
      <c r="E13" s="13">
        <f t="shared" si="6"/>
        <v>650.9</v>
      </c>
      <c r="F13" s="17">
        <f>E13/E6</f>
        <v>1.3527555978601979E-2</v>
      </c>
      <c r="G13" s="13">
        <f t="shared" ref="G13" si="7">G14+G17</f>
        <v>623.6</v>
      </c>
      <c r="H13" s="17">
        <f>G13/G6</f>
        <v>1.7042022961365765E-2</v>
      </c>
      <c r="I13" s="13">
        <f t="shared" ref="I13" si="8">I14+I17</f>
        <v>684.7</v>
      </c>
      <c r="J13" s="13">
        <f t="shared" si="6"/>
        <v>665</v>
      </c>
      <c r="K13" s="17">
        <f>J13/J6</f>
        <v>9.3240681540308016E-3</v>
      </c>
      <c r="L13" s="13">
        <f t="shared" si="6"/>
        <v>886.30000000000007</v>
      </c>
      <c r="M13" s="17">
        <f>L13/L6</f>
        <v>2.4451948596558019E-2</v>
      </c>
      <c r="N13" s="11">
        <f t="shared" si="4"/>
        <v>201.60000000000002</v>
      </c>
    </row>
    <row r="14" spans="1:16" ht="15.75" customHeight="1">
      <c r="A14" s="6" t="s">
        <v>77</v>
      </c>
      <c r="B14" s="21" t="s">
        <v>20</v>
      </c>
      <c r="C14" s="10">
        <f t="shared" ref="C14:L14" si="9">C15+C16</f>
        <v>24</v>
      </c>
      <c r="D14" s="10"/>
      <c r="E14" s="10">
        <f t="shared" si="9"/>
        <v>127.89999999999999</v>
      </c>
      <c r="F14" s="10"/>
      <c r="G14" s="10">
        <f t="shared" ref="G14" si="10">G15+G16</f>
        <v>133.9</v>
      </c>
      <c r="H14" s="10"/>
      <c r="I14" s="10">
        <f t="shared" ref="I14" si="11">I15+I16</f>
        <v>160.19999999999999</v>
      </c>
      <c r="J14" s="10">
        <f t="shared" si="9"/>
        <v>120</v>
      </c>
      <c r="K14" s="10"/>
      <c r="L14" s="10">
        <f t="shared" si="9"/>
        <v>162.1</v>
      </c>
      <c r="M14" s="10"/>
      <c r="N14" s="11">
        <f t="shared" si="4"/>
        <v>1.9000000000000057</v>
      </c>
    </row>
    <row r="15" spans="1:16" ht="15.75" customHeight="1">
      <c r="A15" s="18" t="s">
        <v>21</v>
      </c>
      <c r="B15" s="19" t="s">
        <v>22</v>
      </c>
      <c r="C15" s="12">
        <v>10.3</v>
      </c>
      <c r="D15" s="12"/>
      <c r="E15" s="12">
        <v>70.599999999999994</v>
      </c>
      <c r="F15" s="12"/>
      <c r="G15" s="12">
        <v>70.7</v>
      </c>
      <c r="H15" s="12"/>
      <c r="I15" s="12">
        <v>88.1</v>
      </c>
      <c r="J15" s="12">
        <v>70</v>
      </c>
      <c r="K15" s="12"/>
      <c r="L15" s="12">
        <v>88.1</v>
      </c>
      <c r="M15" s="12"/>
      <c r="N15" s="11">
        <f t="shared" si="4"/>
        <v>0</v>
      </c>
    </row>
    <row r="16" spans="1:16" ht="15.75" customHeight="1">
      <c r="A16" s="18" t="s">
        <v>23</v>
      </c>
      <c r="B16" s="19" t="s">
        <v>24</v>
      </c>
      <c r="C16" s="12">
        <v>13.7</v>
      </c>
      <c r="D16" s="12"/>
      <c r="E16" s="12">
        <v>57.3</v>
      </c>
      <c r="F16" s="12"/>
      <c r="G16" s="12">
        <v>63.2</v>
      </c>
      <c r="H16" s="12"/>
      <c r="I16" s="12">
        <v>72.099999999999994</v>
      </c>
      <c r="J16" s="12">
        <v>50</v>
      </c>
      <c r="K16" s="12"/>
      <c r="L16" s="12">
        <v>74</v>
      </c>
      <c r="M16" s="12"/>
      <c r="N16" s="11">
        <f t="shared" si="4"/>
        <v>1.9000000000000057</v>
      </c>
    </row>
    <row r="17" spans="1:14" ht="15.75" customHeight="1">
      <c r="A17" s="23" t="s">
        <v>25</v>
      </c>
      <c r="B17" s="21" t="s">
        <v>26</v>
      </c>
      <c r="C17" s="10">
        <f>C18+C19+C20</f>
        <v>440.1</v>
      </c>
      <c r="D17" s="10"/>
      <c r="E17" s="10">
        <f>E18+E19+E20</f>
        <v>523</v>
      </c>
      <c r="F17" s="10"/>
      <c r="G17" s="10">
        <f>G18+G19+G20</f>
        <v>489.70000000000005</v>
      </c>
      <c r="H17" s="10"/>
      <c r="I17" s="10">
        <f>I18+I19+I20</f>
        <v>524.5</v>
      </c>
      <c r="J17" s="10">
        <f>J18+J19+J20</f>
        <v>545</v>
      </c>
      <c r="K17" s="10"/>
      <c r="L17" s="10">
        <f>L18+L19+L20</f>
        <v>724.2</v>
      </c>
      <c r="M17" s="10"/>
      <c r="N17" s="11">
        <f t="shared" si="4"/>
        <v>199.70000000000005</v>
      </c>
    </row>
    <row r="18" spans="1:14" ht="15.75" customHeight="1">
      <c r="A18" s="24" t="s">
        <v>27</v>
      </c>
      <c r="B18" s="25" t="s">
        <v>28</v>
      </c>
      <c r="C18" s="12">
        <f>385.5+18.5</f>
        <v>404</v>
      </c>
      <c r="D18" s="12"/>
      <c r="E18" s="12">
        <v>487.4</v>
      </c>
      <c r="F18" s="12"/>
      <c r="G18" s="12">
        <v>462.1</v>
      </c>
      <c r="H18" s="12"/>
      <c r="I18" s="12">
        <f>524.5-65.8</f>
        <v>458.7</v>
      </c>
      <c r="J18" s="12">
        <v>500</v>
      </c>
      <c r="K18" s="12"/>
      <c r="L18" s="12">
        <v>658.5</v>
      </c>
      <c r="M18" s="12"/>
      <c r="N18" s="11">
        <f t="shared" si="4"/>
        <v>199.8</v>
      </c>
    </row>
    <row r="19" spans="1:14" ht="15.75" customHeight="1">
      <c r="A19" s="24" t="s">
        <v>29</v>
      </c>
      <c r="B19" s="25" t="s">
        <v>30</v>
      </c>
      <c r="C19" s="12">
        <v>36.1</v>
      </c>
      <c r="D19" s="12"/>
      <c r="E19" s="12">
        <v>35.6</v>
      </c>
      <c r="F19" s="12"/>
      <c r="G19" s="12">
        <v>27.6</v>
      </c>
      <c r="H19" s="12"/>
      <c r="I19" s="12">
        <v>65.8</v>
      </c>
      <c r="J19" s="12">
        <v>45</v>
      </c>
      <c r="K19" s="12"/>
      <c r="L19" s="12">
        <v>65.7</v>
      </c>
      <c r="M19" s="12"/>
      <c r="N19" s="11">
        <f t="shared" si="4"/>
        <v>-9.9999999999994316E-2</v>
      </c>
    </row>
    <row r="20" spans="1:14" ht="15.75" customHeight="1">
      <c r="A20" s="24" t="s">
        <v>31</v>
      </c>
      <c r="B20" s="25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>
        <f t="shared" si="4"/>
        <v>0</v>
      </c>
    </row>
    <row r="21" spans="1:14" ht="26.25" customHeight="1">
      <c r="A21" s="6" t="s">
        <v>33</v>
      </c>
      <c r="B21" s="21" t="s">
        <v>34</v>
      </c>
      <c r="C21" s="13">
        <v>142.30000000000001</v>
      </c>
      <c r="D21" s="13"/>
      <c r="E21" s="13">
        <v>93.8</v>
      </c>
      <c r="F21" s="13"/>
      <c r="G21" s="13">
        <v>-0.7</v>
      </c>
      <c r="H21" s="13"/>
      <c r="I21" s="13"/>
      <c r="J21" s="13"/>
      <c r="K21" s="13"/>
      <c r="L21" s="13"/>
      <c r="M21" s="13"/>
      <c r="N21" s="11">
        <f t="shared" si="4"/>
        <v>0</v>
      </c>
    </row>
    <row r="22" spans="1:14" ht="16.5" customHeight="1">
      <c r="A22" s="6" t="s">
        <v>35</v>
      </c>
      <c r="B22" s="21" t="s">
        <v>36</v>
      </c>
      <c r="C22" s="13">
        <v>70</v>
      </c>
      <c r="D22" s="13"/>
      <c r="E22" s="13">
        <v>106.6</v>
      </c>
      <c r="F22" s="13"/>
      <c r="G22" s="13">
        <v>27</v>
      </c>
      <c r="H22" s="13"/>
      <c r="I22" s="13"/>
      <c r="J22" s="13">
        <v>2050</v>
      </c>
      <c r="K22" s="13"/>
      <c r="L22" s="13"/>
      <c r="M22" s="13"/>
      <c r="N22" s="11">
        <f t="shared" si="4"/>
        <v>0</v>
      </c>
    </row>
    <row r="23" spans="1:14" ht="16.5" customHeight="1">
      <c r="A23" s="6" t="s">
        <v>37</v>
      </c>
      <c r="B23" s="21" t="s">
        <v>38</v>
      </c>
      <c r="C23" s="13">
        <f t="shared" ref="C23:L23" si="12">C24+C29</f>
        <v>12627.900000000001</v>
      </c>
      <c r="D23" s="17">
        <f>C23/C6</f>
        <v>0.26632486491730539</v>
      </c>
      <c r="E23" s="13">
        <f t="shared" si="12"/>
        <v>13171.8</v>
      </c>
      <c r="F23" s="17">
        <f>E23/E6</f>
        <v>0.27374752164533656</v>
      </c>
      <c r="G23" s="13">
        <f t="shared" ref="G23" si="13">G24+G29</f>
        <v>15061.8</v>
      </c>
      <c r="H23" s="17">
        <f>G23/G6</f>
        <v>0.41161568543858063</v>
      </c>
      <c r="I23" s="13">
        <f t="shared" ref="I23" si="14">I24+I29</f>
        <v>17258.300000000003</v>
      </c>
      <c r="J23" s="13">
        <f t="shared" si="12"/>
        <v>17258.300000000003</v>
      </c>
      <c r="K23" s="17">
        <f>J23/J6</f>
        <v>0.24198130138753354</v>
      </c>
      <c r="L23" s="13">
        <f t="shared" si="12"/>
        <v>18472.5</v>
      </c>
      <c r="M23" s="17">
        <f>L23/L6</f>
        <v>0.50963400705169581</v>
      </c>
      <c r="N23" s="11">
        <f t="shared" si="4"/>
        <v>1214.1999999999971</v>
      </c>
    </row>
    <row r="24" spans="1:14" ht="16.5" customHeight="1">
      <c r="A24" s="18" t="s">
        <v>39</v>
      </c>
      <c r="B24" s="19" t="s">
        <v>40</v>
      </c>
      <c r="C24" s="12">
        <f>C26+C27+C28</f>
        <v>12430.400000000001</v>
      </c>
      <c r="D24" s="13"/>
      <c r="E24" s="12">
        <f>E26+E27+E28</f>
        <v>12926.4</v>
      </c>
      <c r="F24" s="13"/>
      <c r="G24" s="12">
        <f>G26+G27+G28</f>
        <v>15061.8</v>
      </c>
      <c r="H24" s="13"/>
      <c r="I24" s="12">
        <f t="shared" ref="I24:J24" si="15">I26+I27+I28</f>
        <v>17258.300000000003</v>
      </c>
      <c r="J24" s="12">
        <f t="shared" si="15"/>
        <v>17258.300000000003</v>
      </c>
      <c r="K24" s="13"/>
      <c r="L24" s="12">
        <f>L26+L27+L28</f>
        <v>18472.5</v>
      </c>
      <c r="M24" s="13"/>
      <c r="N24" s="11">
        <f t="shared" si="4"/>
        <v>1214.1999999999971</v>
      </c>
    </row>
    <row r="25" spans="1:14" ht="16.5" customHeight="1">
      <c r="A25" s="18" t="s">
        <v>65</v>
      </c>
      <c r="B25" s="19"/>
      <c r="C25" s="12"/>
      <c r="D25" s="13"/>
      <c r="E25" s="12"/>
      <c r="F25" s="13"/>
      <c r="G25" s="12"/>
      <c r="H25" s="13"/>
      <c r="I25" s="12"/>
      <c r="J25" s="12"/>
      <c r="K25" s="13"/>
      <c r="L25" s="12"/>
      <c r="M25" s="13"/>
      <c r="N25" s="11">
        <f t="shared" si="4"/>
        <v>0</v>
      </c>
    </row>
    <row r="26" spans="1:14" ht="16.5" customHeight="1">
      <c r="A26" s="18" t="s">
        <v>41</v>
      </c>
      <c r="B26" s="19" t="s">
        <v>42</v>
      </c>
      <c r="C26" s="12">
        <f>5679.1+404.5+26.8</f>
        <v>6110.4000000000005</v>
      </c>
      <c r="D26" s="12"/>
      <c r="E26" s="12">
        <f>4643.9+1390.7</f>
        <v>6034.5999999999995</v>
      </c>
      <c r="F26" s="12"/>
      <c r="G26" s="12">
        <v>6952.4</v>
      </c>
      <c r="H26" s="12"/>
      <c r="I26" s="12">
        <v>8210.2000000000007</v>
      </c>
      <c r="J26" s="12">
        <v>8210.2000000000007</v>
      </c>
      <c r="K26" s="12"/>
      <c r="L26" s="12">
        <f>8781.7+50</f>
        <v>8831.7000000000007</v>
      </c>
      <c r="M26" s="12"/>
      <c r="N26" s="11">
        <f t="shared" si="4"/>
        <v>621.5</v>
      </c>
    </row>
    <row r="27" spans="1:14" ht="16.5" customHeight="1">
      <c r="A27" s="18" t="s">
        <v>43</v>
      </c>
      <c r="B27" s="19" t="s">
        <v>44</v>
      </c>
      <c r="C27" s="12">
        <f>4627.9+393.9</f>
        <v>5021.7999999999993</v>
      </c>
      <c r="D27" s="12"/>
      <c r="E27" s="12">
        <f>4149.8+1476</f>
        <v>5625.8</v>
      </c>
      <c r="F27" s="12"/>
      <c r="G27" s="12">
        <v>6528.6</v>
      </c>
      <c r="H27" s="12"/>
      <c r="I27" s="12">
        <v>7451.7</v>
      </c>
      <c r="J27" s="12">
        <v>7451.7</v>
      </c>
      <c r="K27" s="12"/>
      <c r="L27" s="12">
        <f>7901+50</f>
        <v>7951</v>
      </c>
      <c r="M27" s="12"/>
      <c r="N27" s="11">
        <f t="shared" si="4"/>
        <v>499.30000000000018</v>
      </c>
    </row>
    <row r="28" spans="1:14" ht="16.5" customHeight="1">
      <c r="A28" s="18" t="s">
        <v>45</v>
      </c>
      <c r="B28" s="19" t="s">
        <v>46</v>
      </c>
      <c r="C28" s="12">
        <f>1236.2+62</f>
        <v>1298.2</v>
      </c>
      <c r="D28" s="12"/>
      <c r="E28" s="12">
        <f>966+300</f>
        <v>1266</v>
      </c>
      <c r="F28" s="12"/>
      <c r="G28" s="12">
        <v>1580.8</v>
      </c>
      <c r="H28" s="12"/>
      <c r="I28" s="12">
        <v>1596.4</v>
      </c>
      <c r="J28" s="12">
        <v>1596.4</v>
      </c>
      <c r="K28" s="12"/>
      <c r="L28" s="12">
        <f>1665.8+24</f>
        <v>1689.8</v>
      </c>
      <c r="M28" s="12"/>
      <c r="N28" s="11">
        <f t="shared" si="4"/>
        <v>93.399999999999864</v>
      </c>
    </row>
    <row r="29" spans="1:14" ht="26.25" customHeight="1">
      <c r="A29" s="18" t="s">
        <v>47</v>
      </c>
      <c r="B29" s="19" t="s">
        <v>48</v>
      </c>
      <c r="C29" s="12">
        <v>197.5</v>
      </c>
      <c r="D29" s="12"/>
      <c r="E29" s="12">
        <v>245.4</v>
      </c>
      <c r="F29" s="12"/>
      <c r="G29" s="12"/>
      <c r="H29" s="12"/>
      <c r="I29" s="12"/>
      <c r="J29" s="12"/>
      <c r="K29" s="12"/>
      <c r="L29" s="12"/>
      <c r="M29" s="12"/>
      <c r="N29" s="11">
        <f t="shared" si="4"/>
        <v>0</v>
      </c>
    </row>
    <row r="30" spans="1:14" ht="16.5" customHeight="1">
      <c r="A30" s="18" t="s">
        <v>49</v>
      </c>
      <c r="B30" s="19" t="s">
        <v>50</v>
      </c>
      <c r="C30" s="12"/>
      <c r="D30" s="12"/>
      <c r="E30" s="12"/>
      <c r="F30" s="12"/>
      <c r="G30" s="12">
        <v>434.1</v>
      </c>
      <c r="H30" s="12"/>
      <c r="I30" s="12"/>
      <c r="J30" s="12">
        <v>240</v>
      </c>
      <c r="K30" s="12"/>
      <c r="L30" s="12"/>
      <c r="M30" s="12"/>
      <c r="N30" s="11">
        <f t="shared" si="4"/>
        <v>0</v>
      </c>
    </row>
    <row r="31" spans="1:14" ht="26.25" customHeight="1">
      <c r="A31" s="23" t="s">
        <v>51</v>
      </c>
      <c r="B31" s="26" t="s">
        <v>52</v>
      </c>
      <c r="C31" s="13"/>
      <c r="D31" s="13"/>
      <c r="E31" s="13">
        <v>602.6</v>
      </c>
      <c r="F31" s="13"/>
      <c r="G31" s="13">
        <v>238</v>
      </c>
      <c r="H31" s="13"/>
      <c r="I31" s="13"/>
      <c r="J31" s="13"/>
      <c r="K31" s="13"/>
      <c r="L31" s="13"/>
      <c r="M31" s="13"/>
      <c r="N31" s="11">
        <f t="shared" si="4"/>
        <v>0</v>
      </c>
    </row>
    <row r="32" spans="1:14" ht="16.5" customHeight="1">
      <c r="A32" s="6" t="s">
        <v>53</v>
      </c>
      <c r="B32" s="21" t="s">
        <v>54</v>
      </c>
      <c r="C32" s="13">
        <f t="shared" ref="C32:L32" si="16">C33+C34</f>
        <v>794.4</v>
      </c>
      <c r="D32" s="17">
        <f>C32/C6</f>
        <v>1.6754050371820126E-2</v>
      </c>
      <c r="E32" s="13">
        <f t="shared" si="16"/>
        <v>936.6</v>
      </c>
      <c r="F32" s="17">
        <f>E32/E6</f>
        <v>1.9465215746748525E-2</v>
      </c>
      <c r="G32" s="13">
        <f t="shared" ref="G32" si="17">G33+G34</f>
        <v>786.8</v>
      </c>
      <c r="H32" s="17">
        <f>G32/G6</f>
        <v>2.1502026404750775E-2</v>
      </c>
      <c r="I32" s="13">
        <f t="shared" ref="I32" si="18">I33+I34</f>
        <v>252.5</v>
      </c>
      <c r="J32" s="13">
        <f t="shared" si="16"/>
        <v>1047.5</v>
      </c>
      <c r="K32" s="17">
        <f>J32/J6</f>
        <v>1.4687159986988368E-2</v>
      </c>
      <c r="L32" s="13">
        <f t="shared" si="16"/>
        <v>253</v>
      </c>
      <c r="M32" s="17">
        <f>L32/L6</f>
        <v>6.979965017408528E-3</v>
      </c>
      <c r="N32" s="11">
        <f t="shared" si="4"/>
        <v>0.5</v>
      </c>
    </row>
    <row r="33" spans="1:14" ht="16.5" customHeight="1">
      <c r="A33" s="18" t="s">
        <v>55</v>
      </c>
      <c r="B33" s="19" t="s">
        <v>56</v>
      </c>
      <c r="C33" s="12">
        <f>794.4-644.4</f>
        <v>150</v>
      </c>
      <c r="D33" s="12"/>
      <c r="E33" s="12">
        <v>144</v>
      </c>
      <c r="F33" s="12"/>
      <c r="G33" s="12">
        <v>190.3</v>
      </c>
      <c r="H33" s="12"/>
      <c r="I33" s="12">
        <v>252.5</v>
      </c>
      <c r="J33" s="12">
        <v>252.5</v>
      </c>
      <c r="K33" s="12"/>
      <c r="L33" s="12">
        <v>253</v>
      </c>
      <c r="M33" s="12"/>
      <c r="N33" s="11">
        <f t="shared" si="4"/>
        <v>0.5</v>
      </c>
    </row>
    <row r="34" spans="1:14" ht="16.5" customHeight="1">
      <c r="A34" s="18" t="s">
        <v>57</v>
      </c>
      <c r="B34" s="19" t="s">
        <v>58</v>
      </c>
      <c r="C34" s="12">
        <v>644.4</v>
      </c>
      <c r="D34" s="13"/>
      <c r="E34" s="12">
        <v>792.6</v>
      </c>
      <c r="F34" s="13"/>
      <c r="G34" s="12">
        <v>596.5</v>
      </c>
      <c r="H34" s="13"/>
      <c r="I34" s="13"/>
      <c r="J34" s="13">
        <v>795</v>
      </c>
      <c r="K34" s="13"/>
      <c r="L34" s="12"/>
      <c r="M34" s="13"/>
      <c r="N34" s="11">
        <f t="shared" si="4"/>
        <v>0</v>
      </c>
    </row>
    <row r="35" spans="1:14" ht="21.75" customHeight="1">
      <c r="A35" s="30" t="s">
        <v>70</v>
      </c>
      <c r="B35" s="32"/>
      <c r="C35" s="9">
        <f t="shared" ref="C35:E35" si="19">SUM(C36:C42)</f>
        <v>33272.799999999996</v>
      </c>
      <c r="D35" s="16">
        <f>C35/C6</f>
        <v>0.7017298177385406</v>
      </c>
      <c r="E35" s="9">
        <f t="shared" si="19"/>
        <v>29695</v>
      </c>
      <c r="F35" s="16">
        <f>E35/E6</f>
        <v>0.61714668118695004</v>
      </c>
      <c r="G35" s="9">
        <f t="shared" ref="G35" si="20">SUM(G36:G42)</f>
        <v>16285.900000000001</v>
      </c>
      <c r="H35" s="16">
        <f>G35/G6</f>
        <v>0.44506844410921542</v>
      </c>
      <c r="I35" s="9">
        <f t="shared" ref="I35:J35" si="21">SUM(I36:I42)</f>
        <v>13127.4</v>
      </c>
      <c r="J35" s="9">
        <f t="shared" si="21"/>
        <v>46690</v>
      </c>
      <c r="K35" s="16">
        <f>J35/J6</f>
        <v>0.65464773249879415</v>
      </c>
      <c r="L35" s="9">
        <f t="shared" ref="L35" si="22">SUM(L36:L42)</f>
        <v>12844.400000000001</v>
      </c>
      <c r="M35" s="16">
        <f>L35/L6</f>
        <v>0.35436151252807158</v>
      </c>
      <c r="N35" s="11">
        <f t="shared" si="4"/>
        <v>-282.99999999999818</v>
      </c>
    </row>
    <row r="36" spans="1:14" ht="26.25" customHeight="1">
      <c r="A36" s="6" t="s">
        <v>16</v>
      </c>
      <c r="B36" s="21" t="s">
        <v>84</v>
      </c>
      <c r="C36" s="27">
        <v>4593.3999999999996</v>
      </c>
      <c r="D36" s="17"/>
      <c r="E36" s="27">
        <v>15787.9</v>
      </c>
      <c r="F36" s="17"/>
      <c r="G36" s="27">
        <v>1108.5</v>
      </c>
      <c r="H36" s="17"/>
      <c r="I36" s="27">
        <v>5899.2</v>
      </c>
      <c r="J36" s="47">
        <v>2680</v>
      </c>
      <c r="K36" s="17"/>
      <c r="L36" s="27">
        <v>4739.3</v>
      </c>
      <c r="M36" s="17"/>
      <c r="N36" s="11">
        <f t="shared" si="4"/>
        <v>-1159.8999999999996</v>
      </c>
    </row>
    <row r="37" spans="1:14" ht="26.25" customHeight="1">
      <c r="A37" s="6" t="s">
        <v>73</v>
      </c>
      <c r="B37" s="41" t="s">
        <v>75</v>
      </c>
      <c r="C37" s="27">
        <v>955.9</v>
      </c>
      <c r="D37" s="27"/>
      <c r="E37" s="27">
        <v>160.5</v>
      </c>
      <c r="F37" s="27"/>
      <c r="G37" s="27"/>
      <c r="H37" s="27"/>
      <c r="I37" s="27"/>
      <c r="J37" s="47"/>
      <c r="K37" s="27"/>
      <c r="L37" s="27"/>
      <c r="M37" s="27"/>
      <c r="N37" s="11">
        <f t="shared" si="4"/>
        <v>0</v>
      </c>
    </row>
    <row r="38" spans="1:14" ht="16.5" customHeight="1">
      <c r="A38" s="6" t="s">
        <v>74</v>
      </c>
      <c r="B38" s="40" t="s">
        <v>76</v>
      </c>
      <c r="C38" s="27"/>
      <c r="D38" s="27"/>
      <c r="E38" s="27"/>
      <c r="F38" s="27"/>
      <c r="G38" s="27">
        <v>1894.8</v>
      </c>
      <c r="H38" s="27"/>
      <c r="I38" s="27"/>
      <c r="J38" s="47">
        <v>2600</v>
      </c>
      <c r="K38" s="27"/>
      <c r="L38" s="27"/>
      <c r="M38" s="27"/>
      <c r="N38" s="11">
        <f t="shared" si="4"/>
        <v>0</v>
      </c>
    </row>
    <row r="39" spans="1:14" ht="26.25" customHeight="1">
      <c r="A39" s="6" t="s">
        <v>86</v>
      </c>
      <c r="B39" s="26" t="s">
        <v>17</v>
      </c>
      <c r="C39" s="27">
        <v>20753</v>
      </c>
      <c r="D39" s="27"/>
      <c r="E39" s="27">
        <v>13746.6</v>
      </c>
      <c r="F39" s="27"/>
      <c r="G39" s="27">
        <f>429.8+2672.7</f>
        <v>3102.5</v>
      </c>
      <c r="H39" s="27"/>
      <c r="I39" s="27"/>
      <c r="J39" s="47">
        <v>135</v>
      </c>
      <c r="K39" s="27"/>
      <c r="L39" s="27"/>
      <c r="M39" s="27"/>
      <c r="N39" s="11">
        <f t="shared" si="4"/>
        <v>0</v>
      </c>
    </row>
    <row r="40" spans="1:14" ht="19.5" customHeight="1">
      <c r="A40" s="6" t="s">
        <v>72</v>
      </c>
      <c r="B40" s="33" t="s">
        <v>71</v>
      </c>
      <c r="C40" s="27">
        <v>64.5</v>
      </c>
      <c r="D40" s="27"/>
      <c r="E40" s="27"/>
      <c r="F40" s="27"/>
      <c r="G40" s="27">
        <v>5189.3999999999996</v>
      </c>
      <c r="H40" s="27"/>
      <c r="I40" s="27">
        <v>7228.2</v>
      </c>
      <c r="J40" s="47">
        <v>35000</v>
      </c>
      <c r="K40" s="27"/>
      <c r="L40" s="27">
        <v>8105.1</v>
      </c>
      <c r="M40" s="27"/>
      <c r="N40" s="11">
        <f t="shared" si="4"/>
        <v>876.90000000000055</v>
      </c>
    </row>
    <row r="41" spans="1:14" ht="27" customHeight="1">
      <c r="A41" s="6" t="s">
        <v>66</v>
      </c>
      <c r="B41" s="26"/>
      <c r="C41" s="27">
        <v>2859.8</v>
      </c>
      <c r="D41" s="27"/>
      <c r="E41" s="27"/>
      <c r="F41" s="27"/>
      <c r="G41" s="27"/>
      <c r="H41" s="27"/>
      <c r="I41" s="27"/>
      <c r="J41" s="47"/>
      <c r="K41" s="27"/>
      <c r="L41" s="27"/>
      <c r="M41" s="27"/>
      <c r="N41" s="11">
        <f t="shared" si="4"/>
        <v>0</v>
      </c>
    </row>
    <row r="42" spans="1:14" ht="17.25" customHeight="1">
      <c r="A42" s="6" t="s">
        <v>85</v>
      </c>
      <c r="B42" s="26" t="s">
        <v>75</v>
      </c>
      <c r="C42" s="27">
        <f>101.5+3944.7</f>
        <v>4046.2</v>
      </c>
      <c r="D42" s="27"/>
      <c r="E42" s="27"/>
      <c r="F42" s="27"/>
      <c r="G42" s="27">
        <v>4990.7</v>
      </c>
      <c r="H42" s="27"/>
      <c r="I42" s="27"/>
      <c r="J42" s="47">
        <v>6275</v>
      </c>
      <c r="K42" s="27"/>
      <c r="L42" s="27"/>
      <c r="M42" s="27"/>
      <c r="N42" s="11">
        <f t="shared" si="4"/>
        <v>0</v>
      </c>
    </row>
    <row r="43" spans="1:14" ht="21" customHeight="1">
      <c r="A43" s="6" t="s">
        <v>59</v>
      </c>
      <c r="B43" s="28">
        <v>91</v>
      </c>
      <c r="C43" s="45" t="e">
        <f>#REF!</f>
        <v>#REF!</v>
      </c>
      <c r="D43" s="45"/>
      <c r="E43" s="45">
        <f>C44</f>
        <v>16733.8</v>
      </c>
      <c r="F43" s="45"/>
      <c r="G43" s="45">
        <f>E44</f>
        <v>4616.3999999999996</v>
      </c>
      <c r="H43" s="45"/>
      <c r="I43" s="45"/>
      <c r="J43" s="48">
        <v>12350.8</v>
      </c>
      <c r="K43" s="45"/>
      <c r="L43" s="45">
        <v>5000</v>
      </c>
      <c r="M43" s="12"/>
      <c r="N43" s="29"/>
    </row>
    <row r="44" spans="1:14" ht="21" customHeight="1">
      <c r="A44" s="6" t="s">
        <v>60</v>
      </c>
      <c r="B44" s="21" t="s">
        <v>61</v>
      </c>
      <c r="C44" s="45">
        <f>2649.7+0.2+14083.9</f>
        <v>16733.8</v>
      </c>
      <c r="D44" s="45"/>
      <c r="E44" s="45">
        <v>4616.3999999999996</v>
      </c>
      <c r="F44" s="45"/>
      <c r="G44" s="45">
        <v>12350.8</v>
      </c>
      <c r="H44" s="45"/>
      <c r="I44" s="45"/>
      <c r="J44" s="48">
        <v>5000</v>
      </c>
      <c r="K44" s="45"/>
      <c r="L44" s="45"/>
      <c r="M44" s="12"/>
      <c r="N44" s="29"/>
    </row>
    <row r="45" spans="1:14">
      <c r="A45" s="14" t="s">
        <v>62</v>
      </c>
    </row>
    <row r="46" spans="1:14">
      <c r="A46" s="15" t="s">
        <v>63</v>
      </c>
    </row>
  </sheetData>
  <mergeCells count="9">
    <mergeCell ref="A1:N1"/>
    <mergeCell ref="A2:N2"/>
    <mergeCell ref="A3:A4"/>
    <mergeCell ref="B3:B4"/>
    <mergeCell ref="C3:D3"/>
    <mergeCell ref="E3:F3"/>
    <mergeCell ref="L3:M3"/>
    <mergeCell ref="I3:K3"/>
    <mergeCell ref="G3:H3"/>
  </mergeCells>
  <pageMargins left="0.47" right="0.19685039370078741" top="0.19685039370078741" bottom="0.19685039370078741" header="0.19685039370078741" footer="0.19685039370078741"/>
  <pageSetup paperSize="9" scale="65" orientation="landscape" horizontalDpi="180" verticalDpi="18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ev,ch.</vt:lpstr>
      <vt:lpstr>'ev,ch.'!Заголовки_для_печати</vt:lpstr>
      <vt:lpstr>'ev,ch.'!Область_печати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2018-12-05T11:30:04Z</dcterms:modified>
</cp:coreProperties>
</file>